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/team/recruit/Technical/"/>
    </mc:Choice>
  </mc:AlternateContent>
  <bookViews>
    <workbookView xWindow="0" yWindow="0" windowWidth="28800" windowHeight="12480"/>
  </bookViews>
  <sheets>
    <sheet name="Hourly Margin Calculator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O13" i="1" l="1"/>
  <c r="O12" i="1"/>
  <c r="E12" i="1" l="1"/>
  <c r="J9" i="1" l="1"/>
  <c r="O10" i="1" l="1"/>
  <c r="E10" i="1" s="1"/>
  <c r="E11" i="1" l="1"/>
  <c r="E13" i="1" s="1"/>
  <c r="O8" i="1"/>
  <c r="O9" i="1" s="1"/>
  <c r="E9" i="1" s="1"/>
  <c r="E15" i="1" l="1"/>
  <c r="E17" i="1" s="1"/>
</calcChain>
</file>

<file path=xl/sharedStrings.xml><?xml version="1.0" encoding="utf-8"?>
<sst xmlns="http://schemas.openxmlformats.org/spreadsheetml/2006/main" count="35" uniqueCount="34">
  <si>
    <t>Margin</t>
  </si>
  <si>
    <t>Weekly Working Hours</t>
  </si>
  <si>
    <t>NIC Lower Earnings Limit</t>
  </si>
  <si>
    <t>Er's NIC Rate</t>
  </si>
  <si>
    <t>Hourly NIC Cost</t>
  </si>
  <si>
    <t>Hours worked per day</t>
  </si>
  <si>
    <t>Hourly charge to Customer</t>
  </si>
  <si>
    <t>Notes:</t>
  </si>
  <si>
    <t>Holiday Pay Cost</t>
  </si>
  <si>
    <t>Weekly NIC Cost</t>
  </si>
  <si>
    <t>Employer pension cost</t>
  </si>
  <si>
    <t>Employers pension contribution</t>
  </si>
  <si>
    <t>Minimum amount for pension contribution</t>
  </si>
  <si>
    <t>Weekly Pension Cost</t>
  </si>
  <si>
    <t>Hourly Pension Cost</t>
  </si>
  <si>
    <t>Total cost to Employer</t>
  </si>
  <si>
    <t>Number of Days Holiday (incl statutory)</t>
  </si>
  <si>
    <t>*Assuming holiday pay will be paid and not accrued</t>
  </si>
  <si>
    <t>Holiday Pay (incl. Stat Holidays)*</t>
  </si>
  <si>
    <t>Candidate Hourly Pay Rate</t>
  </si>
  <si>
    <t>Margin Calculator</t>
  </si>
  <si>
    <t>Please only adjust the boxes in green</t>
  </si>
  <si>
    <t>Blue boxes can be adjusted if necessary</t>
  </si>
  <si>
    <t>Marie Pegram</t>
  </si>
  <si>
    <t>Email:</t>
  </si>
  <si>
    <t>m.pegram@uhy-uk.com</t>
  </si>
  <si>
    <t>Phone:</t>
  </si>
  <si>
    <t>01462 687 333</t>
  </si>
  <si>
    <t>LinkedIn:</t>
  </si>
  <si>
    <t>linkedin.com/in/mariepegram</t>
  </si>
  <si>
    <t>Apprenticeship Levy</t>
  </si>
  <si>
    <t>Apprenticeship Levy**</t>
  </si>
  <si>
    <t>**Only relevant if your total taxable pay (including in-house staff) exceeds £3million per annum. Amend to 0% if not relevant</t>
  </si>
  <si>
    <t>Employers National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</si>
</sst>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C63A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3" fillId="0" borderId="0" xfId="0" applyFont="1"/>
    <xf numFmtId="43" fontId="0" fillId="0" borderId="0" xfId="1" applyFont="1" applyBorder="1"/>
    <xf numFmtId="43" fontId="0" fillId="0" borderId="2" xfId="1" applyFont="1" applyBorder="1"/>
    <xf numFmtId="43" fontId="0" fillId="2" borderId="2" xfId="1" applyFont="1" applyFill="1" applyBorder="1"/>
    <xf numFmtId="43" fontId="0" fillId="2" borderId="0" xfId="1" applyFont="1" applyFill="1"/>
    <xf numFmtId="0" fontId="0" fillId="2" borderId="2" xfId="0" applyFill="1" applyBorder="1"/>
    <xf numFmtId="9" fontId="0" fillId="2" borderId="2" xfId="2" applyFont="1" applyFill="1" applyBorder="1"/>
    <xf numFmtId="9" fontId="0" fillId="2" borderId="2" xfId="0" applyNumberFormat="1" applyFill="1" applyBorder="1"/>
    <xf numFmtId="43" fontId="4" fillId="3" borderId="0" xfId="1" applyFont="1" applyFill="1"/>
    <xf numFmtId="0" fontId="4" fillId="3" borderId="2" xfId="0" applyFont="1" applyFill="1" applyBorder="1"/>
    <xf numFmtId="164" fontId="4" fillId="3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6" fillId="2" borderId="2" xfId="2" applyNumberFormat="1" applyFont="1" applyFill="1" applyBorder="1"/>
    <xf numFmtId="0" fontId="7" fillId="0" borderId="0" xfId="0" applyFont="1"/>
    <xf numFmtId="0" fontId="5" fillId="0" borderId="0" xfId="3" applyBorder="1" applyAlignment="1">
      <alignment horizontal="left"/>
    </xf>
    <xf numFmtId="0" fontId="5" fillId="0" borderId="7" xfId="3" applyBorder="1" applyAlignment="1">
      <alignment horizontal="left"/>
    </xf>
    <xf numFmtId="0" fontId="5" fillId="0" borderId="9" xfId="3" applyBorder="1" applyAlignment="1">
      <alignment horizontal="left"/>
    </xf>
    <xf numFmtId="0" fontId="5" fillId="0" borderId="10" xfId="3" applyBorder="1" applyAlignment="1">
      <alignment horizontal="left"/>
    </xf>
    <xf numFmtId="0" fontId="7" fillId="0" borderId="0" xfId="0" applyFont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FC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5</xdr:col>
      <xdr:colOff>171450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38100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mariepegram" TargetMode="External"/><Relationship Id="rId1" Type="http://schemas.openxmlformats.org/officeDocument/2006/relationships/hyperlink" Target="mailto:m.pegram@uhy-u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>
      <selection activeCell="D17" sqref="D17"/>
    </sheetView>
  </sheetViews>
  <sheetFormatPr defaultRowHeight="14.25" x14ac:dyDescent="0.2"/>
  <cols>
    <col min="1" max="1" width="3.875" customWidth="1"/>
    <col min="2" max="2" width="21.75" customWidth="1"/>
    <col min="5" max="5" width="9" style="1"/>
    <col min="7" max="7" width="13.125" customWidth="1"/>
    <col min="8" max="8" width="13.375" customWidth="1"/>
    <col min="15" max="15" width="9" style="1"/>
  </cols>
  <sheetData>
    <row r="1" spans="2:15" ht="15" thickBot="1" x14ac:dyDescent="0.25"/>
    <row r="2" spans="2:15" x14ac:dyDescent="0.2">
      <c r="G2" s="15" t="s">
        <v>23</v>
      </c>
      <c r="H2" s="16"/>
      <c r="I2" s="16"/>
      <c r="J2" s="17"/>
    </row>
    <row r="3" spans="2:15" x14ac:dyDescent="0.2">
      <c r="G3" s="18" t="s">
        <v>24</v>
      </c>
      <c r="H3" s="24" t="s">
        <v>25</v>
      </c>
      <c r="I3" s="24"/>
      <c r="J3" s="25"/>
    </row>
    <row r="4" spans="2:15" x14ac:dyDescent="0.2">
      <c r="G4" s="18" t="s">
        <v>26</v>
      </c>
      <c r="H4" s="19" t="s">
        <v>27</v>
      </c>
      <c r="I4" s="19"/>
      <c r="J4" s="20"/>
    </row>
    <row r="5" spans="2:15" ht="15" thickBot="1" x14ac:dyDescent="0.25">
      <c r="G5" s="21" t="s">
        <v>28</v>
      </c>
      <c r="H5" s="26" t="s">
        <v>29</v>
      </c>
      <c r="I5" s="26"/>
      <c r="J5" s="27"/>
    </row>
    <row r="6" spans="2:15" ht="15" x14ac:dyDescent="0.25">
      <c r="B6" s="3" t="s">
        <v>20</v>
      </c>
    </row>
    <row r="7" spans="2:15" ht="15" thickBot="1" x14ac:dyDescent="0.25"/>
    <row r="8" spans="2:15" ht="15" thickBot="1" x14ac:dyDescent="0.25">
      <c r="B8" t="s">
        <v>19</v>
      </c>
      <c r="E8" s="7">
        <v>25</v>
      </c>
      <c r="G8" t="s">
        <v>16</v>
      </c>
      <c r="J8" s="9">
        <v>28</v>
      </c>
      <c r="L8" t="s">
        <v>9</v>
      </c>
      <c r="O8" s="1">
        <f>IF((($E$8+E10)*$J$10)&lt;$J$11,0,((($E$8+E10)*$J$10)-$J$11)*$J$12)</f>
        <v>122.08122413793104</v>
      </c>
    </row>
    <row r="9" spans="2:15" ht="15" thickBot="1" x14ac:dyDescent="0.25">
      <c r="B9" t="s">
        <v>33</v>
      </c>
      <c r="E9" s="1">
        <f>O9</f>
        <v>3.255499310344828</v>
      </c>
      <c r="G9" t="s">
        <v>5</v>
      </c>
      <c r="J9" s="13">
        <f>J10/5</f>
        <v>7.5</v>
      </c>
      <c r="L9" t="s">
        <v>4</v>
      </c>
      <c r="O9" s="1">
        <f>$O$8/$J$10</f>
        <v>3.255499310344828</v>
      </c>
    </row>
    <row r="10" spans="2:15" ht="15" thickBot="1" x14ac:dyDescent="0.25">
      <c r="B10" t="s">
        <v>18</v>
      </c>
      <c r="E10" s="5">
        <f>O10</f>
        <v>3.0172413793103448</v>
      </c>
      <c r="G10" t="s">
        <v>1</v>
      </c>
      <c r="J10" s="9">
        <v>37.5</v>
      </c>
      <c r="L10" t="s">
        <v>8</v>
      </c>
      <c r="O10" s="1">
        <f>((($E$8*$J$9)*$J$8)/(52-(J8/5))/$J$10)</f>
        <v>3.0172413793103448</v>
      </c>
    </row>
    <row r="11" spans="2:15" ht="15" thickBot="1" x14ac:dyDescent="0.25">
      <c r="B11" t="s">
        <v>10</v>
      </c>
      <c r="E11" s="5">
        <f>O13</f>
        <v>0.74611724137931035</v>
      </c>
      <c r="G11" t="s">
        <v>2</v>
      </c>
      <c r="J11" s="13">
        <v>166</v>
      </c>
    </row>
    <row r="12" spans="2:15" ht="15" thickBot="1" x14ac:dyDescent="0.25">
      <c r="B12" t="s">
        <v>30</v>
      </c>
      <c r="E12" s="2">
        <f>(E8+E10)*J16</f>
        <v>0.14008620689655174</v>
      </c>
      <c r="G12" t="s">
        <v>3</v>
      </c>
      <c r="J12" s="14">
        <v>0.13800000000000001</v>
      </c>
      <c r="L12" t="s">
        <v>13</v>
      </c>
      <c r="O12" s="1">
        <f>IF((($E$8+E10)*$J$10)&lt;$J$15,0,((($E$8+E10)*$J$10)-$J$15)*$J$14)</f>
        <v>27.979396551724136</v>
      </c>
    </row>
    <row r="13" spans="2:15" ht="15" thickBot="1" x14ac:dyDescent="0.25">
      <c r="B13" t="s">
        <v>15</v>
      </c>
      <c r="E13" s="1">
        <f>SUM(E8:E12)</f>
        <v>32.158944137931037</v>
      </c>
      <c r="G13" t="s">
        <v>0</v>
      </c>
      <c r="J13" s="10">
        <v>0.18</v>
      </c>
      <c r="L13" t="s">
        <v>14</v>
      </c>
      <c r="O13" s="1">
        <f>$O$12/$J$10</f>
        <v>0.74611724137931035</v>
      </c>
    </row>
    <row r="14" spans="2:15" ht="15" thickBot="1" x14ac:dyDescent="0.25">
      <c r="G14" t="s">
        <v>11</v>
      </c>
      <c r="J14" s="11">
        <v>0.03</v>
      </c>
    </row>
    <row r="15" spans="2:15" ht="15" thickBot="1" x14ac:dyDescent="0.25">
      <c r="B15" t="s">
        <v>0</v>
      </c>
      <c r="E15" s="1">
        <f>$E$13*J13</f>
        <v>5.7886099448275861</v>
      </c>
      <c r="G15" t="s">
        <v>12</v>
      </c>
      <c r="J15" s="13">
        <v>118</v>
      </c>
    </row>
    <row r="16" spans="2:15" ht="15" thickBot="1" x14ac:dyDescent="0.25">
      <c r="G16" t="s">
        <v>31</v>
      </c>
      <c r="J16" s="22">
        <v>5.0000000000000001E-3</v>
      </c>
    </row>
    <row r="17" spans="2:10" ht="15" thickBot="1" x14ac:dyDescent="0.25">
      <c r="B17" t="s">
        <v>6</v>
      </c>
      <c r="E17" s="6">
        <f>SUM(E13:E16)</f>
        <v>37.947554082758622</v>
      </c>
    </row>
    <row r="20" spans="2:10" ht="14.25" customHeight="1" x14ac:dyDescent="0.2">
      <c r="G20" s="28" t="s">
        <v>32</v>
      </c>
      <c r="H20" s="28"/>
      <c r="I20" s="28"/>
      <c r="J20" s="28"/>
    </row>
    <row r="21" spans="2:10" x14ac:dyDescent="0.2">
      <c r="B21" s="23" t="s">
        <v>17</v>
      </c>
      <c r="G21" s="28"/>
      <c r="H21" s="28"/>
      <c r="I21" s="28"/>
      <c r="J21" s="28"/>
    </row>
    <row r="22" spans="2:10" x14ac:dyDescent="0.2">
      <c r="G22" s="28"/>
      <c r="H22" s="28"/>
      <c r="I22" s="28"/>
      <c r="J22" s="28"/>
    </row>
    <row r="23" spans="2:10" x14ac:dyDescent="0.2">
      <c r="B23" s="4" t="s">
        <v>7</v>
      </c>
    </row>
    <row r="24" spans="2:10" x14ac:dyDescent="0.2">
      <c r="B24" t="s">
        <v>21</v>
      </c>
      <c r="E24" s="8"/>
    </row>
    <row r="25" spans="2:10" x14ac:dyDescent="0.2">
      <c r="B25" t="s">
        <v>22</v>
      </c>
      <c r="E25" s="12"/>
    </row>
  </sheetData>
  <protectedRanges>
    <protectedRange algorithmName="SHA-512" hashValue="ygrsMLLNVtNVl4VHez4LlO6jNInK07OEW7DJEINYSF/mTro6Sv3hCLuEaeHIXbCPKmFzqOiyZUXHswTaZ1oNZQ==" saltValue="IA5i6oI+Ma17j2ROtZYqlg==" spinCount="100000" sqref="L8:O15" name="Range3"/>
    <protectedRange algorithmName="SHA-512" hashValue="zuhNPRN5Z+wlYS8oNW5dqSbbzvYw4rXtqtcVgRhxT8djf2Inl74+mgF5TChyz2qw/lhAx2y3JsJ1Q9oBYmectg==" saltValue="sRCAb+6bwTPPG/vTZftQ9A==" spinCount="100000" sqref="G8:I19" name="Range2"/>
    <protectedRange algorithmName="SHA-512" hashValue="jIpwbSDXoAY/kOM5Ju17pyAoO0TrVTQZH2wQ4qqClt91jZNalpP+v8KDaFnOltEvEvjS551eU9+XIlR1oobytw==" saltValue="r+a281TW3TQdtV0rvCtJ3w==" spinCount="100000" sqref="B13:E25 B9:E11" name="Range1"/>
  </protectedRanges>
  <mergeCells count="3">
    <mergeCell ref="H3:J3"/>
    <mergeCell ref="H5:J5"/>
    <mergeCell ref="G20:J22"/>
  </mergeCells>
  <hyperlinks>
    <hyperlink ref="H3" r:id="rId1"/>
    <hyperlink ref="H5" r:id="rId2" display="https://www.linkedin.com/in/mariepegram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29CED9E7E8F4FB2A5E54C802690E8" ma:contentTypeVersion="0" ma:contentTypeDescription="Create a new document." ma:contentTypeScope="" ma:versionID="15bc8dd847ac9a83ebbe0a26ca830b5a">
  <xsd:schema xmlns:xsd="http://www.w3.org/2001/XMLSchema" xmlns:p="http://schemas.microsoft.com/office/2006/metadata/properties" xmlns:ns2="503ee444-d1c8-4643-92c6-523fe36990a0" targetNamespace="http://schemas.microsoft.com/office/2006/metadata/properties" ma:root="true" ma:fieldsID="be9584fec74ea5b22870776229464f1c" ns2:_="">
    <xsd:import namespace="503ee444-d1c8-4643-92c6-523fe36990a0"/>
    <xsd:element name="properties">
      <xsd:complexType>
        <xsd:sequence>
          <xsd:element name="documentManagement">
            <xsd:complexType>
              <xsd:all>
                <xsd:element ref="ns2:Client_x0020_N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03ee444-d1c8-4643-92c6-523fe36990a0" elementFormDefault="qualified">
    <xsd:import namespace="http://schemas.microsoft.com/office/2006/documentManagement/types"/>
    <xsd:element name="Client_x0020_Name" ma:index="8" nillable="true" ma:displayName="Client Name" ma:internalName="Client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lient_x0020_Name xmlns="503ee444-d1c8-4643-92c6-523fe36990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C2DDE-CFD0-4105-BA71-B1D278457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3ee444-d1c8-4643-92c6-523fe36990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649210-B8F6-4797-91C2-3CC3E0EB3CA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503ee444-d1c8-4643-92c6-523fe36990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A41602-36BA-4544-AEB3-5973A074AE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Hourly Margin Calculator</vt:lpstr>
      <vt:lpstr>Sheet2</vt:lpstr>
      <vt:lpstr>Sheet3</vt:lpstr>
    </vt:vector>
  </TitlesOfParts>
  <Company>WKH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Stuart Hutchison</dc:creator>
  <cp:lastModifiedBy>Marie Pegram</cp:lastModifiedBy>
  <dcterms:created xsi:type="dcterms:W3CDTF">2015-08-03T12:03:56Z</dcterms:created>
  <dcterms:modified xsi:type="dcterms:W3CDTF">2019-11-29T11:52:43Z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0x010100EE529CED9E7E8F4FB2A5E54C802690E8</vt:lpwstr>
  </property>
</Properties>
</file>