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harepoint/team/recruit/Technical/"/>
    </mc:Choice>
  </mc:AlternateContent>
  <bookViews>
    <workbookView xWindow="0" yWindow="0" windowWidth="28800" windowHeight="12480"/>
  </bookViews>
  <sheets>
    <sheet name="Conversion of Ltd rate to PAYE 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B18" i="2" l="1"/>
  <c r="B12" i="2"/>
  <c r="B7" i="2"/>
  <c r="B6" i="2"/>
  <c r="B5" i="2" l="1"/>
  <c r="K15" i="1"/>
  <c r="K10" i="1"/>
  <c r="K16" i="1"/>
  <c r="E10" i="1" s="1"/>
  <c r="E11" i="1" s="1"/>
  <c r="K12" i="1"/>
  <c r="H9" i="1" l="1"/>
  <c r="E9" i="1" s="1"/>
  <c r="K13" i="1" l="1"/>
  <c r="E16" i="1" s="1"/>
  <c r="B14" i="2" l="1"/>
  <c r="B13" i="2"/>
  <c r="B8" i="2"/>
  <c r="K8" i="1" s="1"/>
  <c r="K9" i="1" s="1"/>
  <c r="B15" i="2" l="1"/>
  <c r="B20" i="2" s="1"/>
  <c r="E15" i="1"/>
  <c r="B16" i="2" l="1"/>
  <c r="B19" i="2" l="1"/>
  <c r="B21" i="2" l="1"/>
  <c r="K18" i="1" s="1"/>
  <c r="K19" i="1" s="1"/>
  <c r="E14" i="1" l="1"/>
  <c r="E17" i="1" l="1"/>
  <c r="E19" i="1" s="1"/>
</calcChain>
</file>

<file path=xl/sharedStrings.xml><?xml version="1.0" encoding="utf-8"?>
<sst xmlns="http://schemas.openxmlformats.org/spreadsheetml/2006/main" count="63" uniqueCount="61">
  <si>
    <t>National Insurance</t>
  </si>
  <si>
    <t>Weekly Working Hours</t>
  </si>
  <si>
    <t>NIC Lower Earnings Limit</t>
  </si>
  <si>
    <t>Hours worked per day</t>
  </si>
  <si>
    <t>Pay Rate Calculator</t>
  </si>
  <si>
    <t>Notes:</t>
  </si>
  <si>
    <t>Minimum amount for pension contribution</t>
  </si>
  <si>
    <t>Number of Days Holiday (incl statutory)</t>
  </si>
  <si>
    <t>Candidate LTD Hourly Rate</t>
  </si>
  <si>
    <t>Total gross hourly rate</t>
  </si>
  <si>
    <t>Holiday Pay (incl. Stat Holidays)*</t>
  </si>
  <si>
    <t>*Assuming holiday pay is paid out each week</t>
  </si>
  <si>
    <t>Ee's NIC Rate</t>
  </si>
  <si>
    <t>NIC Upper Earnings Limit</t>
  </si>
  <si>
    <t>Employees pension contribution</t>
  </si>
  <si>
    <t>PAYE tax</t>
  </si>
  <si>
    <t>Annual personal allowance</t>
  </si>
  <si>
    <t>Basic rate threshold</t>
  </si>
  <si>
    <t>Basic rate tax</t>
  </si>
  <si>
    <t>Higher rate tax</t>
  </si>
  <si>
    <t>Higher rate threshold</t>
  </si>
  <si>
    <t>Additional rate tax</t>
  </si>
  <si>
    <t>PAYE</t>
  </si>
  <si>
    <t>Deductions**</t>
  </si>
  <si>
    <t xml:space="preserve">Weekly PAYE </t>
  </si>
  <si>
    <t xml:space="preserve">Weekly NIC </t>
  </si>
  <si>
    <t xml:space="preserve">Hourly NIC </t>
  </si>
  <si>
    <t xml:space="preserve">Holiday Pay </t>
  </si>
  <si>
    <t xml:space="preserve">Hourly PAYE </t>
  </si>
  <si>
    <t>Net hourly pay</t>
  </si>
  <si>
    <t>**This is only an estimation. There can be additional items that may affect total deductions such as student loan and tax codes</t>
  </si>
  <si>
    <t>Total Deductions</t>
  </si>
  <si>
    <t>Employee pension cost***</t>
  </si>
  <si>
    <t>***Assuming that the employee does not opt out of employee auto enrolment</t>
  </si>
  <si>
    <t>@12%</t>
  </si>
  <si>
    <t>@ 2%</t>
  </si>
  <si>
    <t>Less @12% over threshold</t>
  </si>
  <si>
    <t>Total taxable pay</t>
  </si>
  <si>
    <t>Less PA</t>
  </si>
  <si>
    <t>PAYE workings (Weekly)</t>
  </si>
  <si>
    <t>NIC workings (Weekly)</t>
  </si>
  <si>
    <t>Personal allowance income threshold</t>
  </si>
  <si>
    <t>Total pay</t>
  </si>
  <si>
    <t>@ 20%</t>
  </si>
  <si>
    <t>@ 40%</t>
  </si>
  <si>
    <t>@ 45%</t>
  </si>
  <si>
    <t>Email:</t>
  </si>
  <si>
    <t>m.pegram@uhy-uk.com</t>
  </si>
  <si>
    <t>Phone:</t>
  </si>
  <si>
    <t>01462 687 333</t>
  </si>
  <si>
    <t>LinkedIn:</t>
  </si>
  <si>
    <t>Marie Pegram</t>
  </si>
  <si>
    <t>linkedin.com/in/mariepegram</t>
  </si>
  <si>
    <t>Please only adjust the boxes in green</t>
  </si>
  <si>
    <t>Blue boxes can be adjusted if necessary</t>
  </si>
  <si>
    <t>Employers pension contribution***</t>
  </si>
  <si>
    <t>Employers pension contribution</t>
  </si>
  <si>
    <t>Weekly Ees Pension</t>
  </si>
  <si>
    <t xml:space="preserve">Hourly Ees Pension </t>
  </si>
  <si>
    <t>Weekly Ers Pension Cost</t>
  </si>
  <si>
    <t>Hourly Ers Pension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</si>
</sst>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FC63A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43" fontId="0" fillId="0" borderId="0" xfId="1" applyFont="1"/>
    <xf numFmtId="43" fontId="0" fillId="0" borderId="1" xfId="1" applyFont="1" applyBorder="1"/>
    <xf numFmtId="0" fontId="2" fillId="0" borderId="0" xfId="0" applyFont="1"/>
    <xf numFmtId="0" fontId="3" fillId="0" borderId="0" xfId="0" applyFont="1"/>
    <xf numFmtId="43" fontId="0" fillId="0" borderId="2" xfId="1" applyFont="1" applyBorder="1"/>
    <xf numFmtId="43" fontId="0" fillId="0" borderId="0" xfId="1" applyFont="1" applyFill="1" applyBorder="1"/>
    <xf numFmtId="43" fontId="0" fillId="0" borderId="0" xfId="0" applyNumberFormat="1"/>
    <xf numFmtId="0" fontId="0" fillId="0" borderId="0" xfId="0" quotePrefix="1"/>
    <xf numFmtId="43" fontId="0" fillId="0" borderId="0" xfId="1" applyFont="1" applyBorder="1"/>
    <xf numFmtId="43" fontId="0" fillId="2" borderId="2" xfId="1" applyFont="1" applyFill="1" applyBorder="1"/>
    <xf numFmtId="43" fontId="0" fillId="2" borderId="0" xfId="1" applyFont="1" applyFill="1" applyBorder="1"/>
    <xf numFmtId="165" fontId="0" fillId="2" borderId="2" xfId="1" applyNumberFormat="1" applyFont="1" applyFill="1" applyBorder="1"/>
    <xf numFmtId="164" fontId="0" fillId="2" borderId="2" xfId="1" applyNumberFormat="1" applyFont="1" applyFill="1" applyBorder="1"/>
    <xf numFmtId="43" fontId="4" fillId="3" borderId="0" xfId="1" applyFont="1" applyFill="1"/>
    <xf numFmtId="0" fontId="4" fillId="3" borderId="2" xfId="0" applyFont="1" applyFill="1" applyBorder="1"/>
    <xf numFmtId="9" fontId="4" fillId="3" borderId="2" xfId="0" applyNumberFormat="1" applyFont="1" applyFill="1" applyBorder="1"/>
    <xf numFmtId="164" fontId="4" fillId="3" borderId="2" xfId="1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5" fillId="0" borderId="0" xfId="2" applyBorder="1" applyAlignment="1">
      <alignment horizontal="left"/>
    </xf>
    <xf numFmtId="0" fontId="5" fillId="0" borderId="7" xfId="2" applyBorder="1" applyAlignment="1">
      <alignment horizontal="left"/>
    </xf>
    <xf numFmtId="0" fontId="5" fillId="0" borderId="9" xfId="2" applyBorder="1" applyAlignment="1">
      <alignment horizontal="left"/>
    </xf>
    <xf numFmtId="0" fontId="5" fillId="0" borderId="10" xfId="2" applyBorder="1" applyAlignment="1">
      <alignment horizontal="left"/>
    </xf>
    <xf numFmtId="43" fontId="0" fillId="0" borderId="4" xfId="1" applyFont="1" applyBorder="1"/>
    <xf numFmtId="9" fontId="0" fillId="2" borderId="2" xfId="0" applyNumberFormat="1" applyFill="1" applyBorder="1"/>
    <xf numFmtId="9" fontId="6" fillId="2" borderId="2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47625</xdr:rowOff>
    </xdr:from>
    <xdr:to>
      <xdr:col>5</xdr:col>
      <xdr:colOff>171449</xdr:colOff>
      <xdr:row>3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7625"/>
          <a:ext cx="38100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inkedin.com/in/mariepegram" TargetMode="External"/><Relationship Id="rId1" Type="http://schemas.openxmlformats.org/officeDocument/2006/relationships/hyperlink" Target="mailto:m.pegram@uhy-uk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showGridLines="0" showRowColHeaders="0" tabSelected="1" zoomScale="90" zoomScaleNormal="90" workbookViewId="0">
      <selection activeCell="G35" sqref="G35"/>
    </sheetView>
  </sheetViews>
  <sheetFormatPr defaultRowHeight="14.25" x14ac:dyDescent="0.2"/>
  <cols>
    <col min="1" max="1" width="4.75" customWidth="1"/>
    <col min="2" max="2" width="21.75" customWidth="1"/>
    <col min="5" max="5" width="9" style="1"/>
    <col min="7" max="7" width="35" bestFit="1" customWidth="1"/>
    <col min="8" max="8" width="11.125" bestFit="1" customWidth="1"/>
    <col min="10" max="10" width="22.25" bestFit="1" customWidth="1"/>
    <col min="11" max="11" width="10.125" bestFit="1" customWidth="1"/>
    <col min="12" max="12" width="10.125" style="1" bestFit="1" customWidth="1"/>
    <col min="14" max="15" width="10.125" bestFit="1" customWidth="1"/>
  </cols>
  <sheetData>
    <row r="1" spans="2:16" ht="15" thickBot="1" x14ac:dyDescent="0.25"/>
    <row r="2" spans="2:16" x14ac:dyDescent="0.2">
      <c r="G2" s="18" t="s">
        <v>51</v>
      </c>
      <c r="H2" s="19"/>
      <c r="I2" s="19"/>
      <c r="J2" s="20"/>
    </row>
    <row r="3" spans="2:16" x14ac:dyDescent="0.2">
      <c r="G3" s="21" t="s">
        <v>46</v>
      </c>
      <c r="H3" s="25" t="s">
        <v>47</v>
      </c>
      <c r="I3" s="25"/>
      <c r="J3" s="26"/>
    </row>
    <row r="4" spans="2:16" x14ac:dyDescent="0.2">
      <c r="G4" s="21" t="s">
        <v>48</v>
      </c>
      <c r="H4" s="23" t="s">
        <v>49</v>
      </c>
      <c r="I4" s="23"/>
      <c r="J4" s="22"/>
    </row>
    <row r="5" spans="2:16" ht="15" thickBot="1" x14ac:dyDescent="0.25">
      <c r="G5" s="24" t="s">
        <v>50</v>
      </c>
      <c r="H5" s="27" t="s">
        <v>52</v>
      </c>
      <c r="I5" s="27"/>
      <c r="J5" s="28"/>
    </row>
    <row r="6" spans="2:16" ht="15" x14ac:dyDescent="0.25">
      <c r="B6" s="3" t="s">
        <v>4</v>
      </c>
    </row>
    <row r="7" spans="2:16" ht="15" thickBot="1" x14ac:dyDescent="0.25"/>
    <row r="8" spans="2:16" ht="15" thickBot="1" x14ac:dyDescent="0.25">
      <c r="B8" t="s">
        <v>8</v>
      </c>
      <c r="E8" s="10">
        <v>25</v>
      </c>
      <c r="G8" t="s">
        <v>7</v>
      </c>
      <c r="H8" s="13">
        <v>28</v>
      </c>
      <c r="J8" t="s">
        <v>25</v>
      </c>
      <c r="K8" s="1">
        <f>Sheet2!B8</f>
        <v>97.292931034482748</v>
      </c>
    </row>
    <row r="9" spans="2:16" ht="15" thickBot="1" x14ac:dyDescent="0.25">
      <c r="B9" t="s">
        <v>10</v>
      </c>
      <c r="E9" s="29">
        <f>K10</f>
        <v>3.0172413793103448</v>
      </c>
      <c r="G9" t="s">
        <v>3</v>
      </c>
      <c r="H9" s="15">
        <f>H10/5</f>
        <v>7.5</v>
      </c>
      <c r="J9" t="s">
        <v>26</v>
      </c>
      <c r="K9" s="1">
        <f>K8/H10</f>
        <v>2.59447816091954</v>
      </c>
    </row>
    <row r="10" spans="2:16" ht="15" thickBot="1" x14ac:dyDescent="0.25">
      <c r="B10" t="s">
        <v>55</v>
      </c>
      <c r="E10" s="2">
        <f>K16</f>
        <v>0.74611724137931035</v>
      </c>
      <c r="G10" t="s">
        <v>1</v>
      </c>
      <c r="H10" s="12">
        <v>37.5</v>
      </c>
      <c r="J10" t="s">
        <v>27</v>
      </c>
      <c r="K10" s="1">
        <f>((($E$8*$H$9)*$H$8)/(52-(H8/5))/$H$10)</f>
        <v>3.0172413793103448</v>
      </c>
      <c r="M10" s="7"/>
    </row>
    <row r="11" spans="2:16" ht="15" thickBot="1" x14ac:dyDescent="0.25">
      <c r="B11" t="s">
        <v>9</v>
      </c>
      <c r="E11" s="6">
        <f>SUM(E8:E10)</f>
        <v>28.763358620689655</v>
      </c>
      <c r="G11" t="s">
        <v>2</v>
      </c>
      <c r="H11" s="15">
        <v>166</v>
      </c>
      <c r="K11" s="1"/>
      <c r="P11" s="7"/>
    </row>
    <row r="12" spans="2:16" ht="15" thickBot="1" x14ac:dyDescent="0.25">
      <c r="E12" s="6"/>
      <c r="G12" t="s">
        <v>12</v>
      </c>
      <c r="H12" s="16">
        <v>0.12</v>
      </c>
      <c r="J12" t="s">
        <v>57</v>
      </c>
      <c r="K12" s="1">
        <f>IF((($E$8+E9)*$H$10)&lt;$H$17,0,(($E$8+E9)*$H$10)-$H$17)*$H$15</f>
        <v>46.632327586206898</v>
      </c>
    </row>
    <row r="13" spans="2:16" ht="15" thickBot="1" x14ac:dyDescent="0.25">
      <c r="B13" s="4" t="s">
        <v>23</v>
      </c>
      <c r="E13" s="6"/>
      <c r="G13" t="s">
        <v>13</v>
      </c>
      <c r="H13" s="15">
        <v>962</v>
      </c>
      <c r="J13" t="s">
        <v>58</v>
      </c>
      <c r="K13" s="1">
        <f>$K$12/$H$10</f>
        <v>1.243528735632184</v>
      </c>
    </row>
    <row r="14" spans="2:16" ht="15" thickBot="1" x14ac:dyDescent="0.25">
      <c r="B14" t="s">
        <v>22</v>
      </c>
      <c r="E14" s="1">
        <f>K19</f>
        <v>4.7966401414677273</v>
      </c>
      <c r="G14" t="s">
        <v>12</v>
      </c>
      <c r="H14" s="16">
        <v>0.02</v>
      </c>
    </row>
    <row r="15" spans="2:16" ht="15" thickBot="1" x14ac:dyDescent="0.25">
      <c r="B15" t="s">
        <v>0</v>
      </c>
      <c r="E15" s="1">
        <f>K9</f>
        <v>2.59447816091954</v>
      </c>
      <c r="G15" t="s">
        <v>14</v>
      </c>
      <c r="H15" s="31">
        <v>0.05</v>
      </c>
      <c r="J15" t="s">
        <v>59</v>
      </c>
      <c r="K15" s="1">
        <f>IF((($E$8+E9)*$H$10)&lt;$H$17,0,((($E$8+E9)*$H$10)-$H$17)*$H$16)</f>
        <v>27.979396551724136</v>
      </c>
    </row>
    <row r="16" spans="2:16" ht="15" thickBot="1" x14ac:dyDescent="0.25">
      <c r="B16" t="s">
        <v>32</v>
      </c>
      <c r="E16" s="2">
        <f>K13</f>
        <v>1.243528735632184</v>
      </c>
      <c r="G16" t="s">
        <v>56</v>
      </c>
      <c r="H16" s="30">
        <v>0.03</v>
      </c>
      <c r="J16" t="s">
        <v>60</v>
      </c>
      <c r="K16" s="1">
        <f>$K$15/$H$10</f>
        <v>0.74611724137931035</v>
      </c>
    </row>
    <row r="17" spans="2:15" ht="15" thickBot="1" x14ac:dyDescent="0.25">
      <c r="B17" t="s">
        <v>31</v>
      </c>
      <c r="E17" s="1">
        <f>SUM(E14:E16)</f>
        <v>8.6346470380194518</v>
      </c>
      <c r="G17" t="s">
        <v>6</v>
      </c>
      <c r="H17" s="15">
        <v>118</v>
      </c>
    </row>
    <row r="18" spans="2:15" ht="15" thickBot="1" x14ac:dyDescent="0.25">
      <c r="G18" s="4" t="s">
        <v>15</v>
      </c>
      <c r="I18" s="7"/>
      <c r="J18" t="s">
        <v>24</v>
      </c>
      <c r="K18" s="7">
        <f>Sheet2!B21</f>
        <v>179.87400530503979</v>
      </c>
    </row>
    <row r="19" spans="2:15" ht="15" thickBot="1" x14ac:dyDescent="0.25">
      <c r="B19" t="s">
        <v>29</v>
      </c>
      <c r="E19" s="5">
        <f>E11-E17</f>
        <v>20.128711582670203</v>
      </c>
      <c r="G19" t="s">
        <v>16</v>
      </c>
      <c r="H19" s="17">
        <v>12500</v>
      </c>
      <c r="I19" s="7"/>
      <c r="J19" t="s">
        <v>28</v>
      </c>
      <c r="K19" s="1">
        <f>$K$18/$H$10</f>
        <v>4.7966401414677273</v>
      </c>
    </row>
    <row r="20" spans="2:15" ht="15" thickBot="1" x14ac:dyDescent="0.25">
      <c r="G20" t="s">
        <v>17</v>
      </c>
      <c r="H20" s="17">
        <v>37500</v>
      </c>
    </row>
    <row r="21" spans="2:15" ht="15" thickBot="1" x14ac:dyDescent="0.25">
      <c r="G21" t="s">
        <v>18</v>
      </c>
      <c r="H21" s="16">
        <v>0.2</v>
      </c>
      <c r="I21" s="7"/>
      <c r="N21" s="7"/>
    </row>
    <row r="22" spans="2:15" ht="15" thickBot="1" x14ac:dyDescent="0.25">
      <c r="G22" t="s">
        <v>41</v>
      </c>
      <c r="H22" s="17">
        <v>100000</v>
      </c>
      <c r="N22" s="7"/>
    </row>
    <row r="23" spans="2:15" ht="15" thickBot="1" x14ac:dyDescent="0.25">
      <c r="G23" t="s">
        <v>41</v>
      </c>
      <c r="H23" s="17">
        <v>125000</v>
      </c>
      <c r="J23" s="7"/>
      <c r="K23" s="7"/>
      <c r="N23" s="7"/>
    </row>
    <row r="24" spans="2:15" ht="15" thickBot="1" x14ac:dyDescent="0.25">
      <c r="B24" s="4" t="s">
        <v>5</v>
      </c>
      <c r="G24" t="s">
        <v>20</v>
      </c>
      <c r="H24" s="17">
        <v>150000</v>
      </c>
      <c r="K24" s="7"/>
      <c r="L24" s="7"/>
      <c r="M24" s="7"/>
    </row>
    <row r="25" spans="2:15" ht="15" thickBot="1" x14ac:dyDescent="0.25">
      <c r="B25" t="s">
        <v>53</v>
      </c>
      <c r="E25" s="11"/>
      <c r="G25" t="s">
        <v>19</v>
      </c>
      <c r="H25" s="16">
        <v>0.4</v>
      </c>
      <c r="K25" s="1"/>
      <c r="M25" s="7"/>
    </row>
    <row r="26" spans="2:15" ht="15" thickBot="1" x14ac:dyDescent="0.25">
      <c r="B26" t="s">
        <v>54</v>
      </c>
      <c r="E26" s="14"/>
      <c r="G26" t="s">
        <v>21</v>
      </c>
      <c r="H26" s="16">
        <v>0.45</v>
      </c>
      <c r="J26" s="7"/>
      <c r="K26" s="7"/>
      <c r="M26" s="7"/>
    </row>
    <row r="27" spans="2:15" x14ac:dyDescent="0.2">
      <c r="M27" s="7"/>
      <c r="N27" s="7"/>
      <c r="O27" s="7"/>
    </row>
    <row r="28" spans="2:15" x14ac:dyDescent="0.2">
      <c r="B28" t="s">
        <v>11</v>
      </c>
      <c r="J28" s="7"/>
      <c r="K28" s="7"/>
      <c r="M28" s="7"/>
    </row>
    <row r="29" spans="2:15" x14ac:dyDescent="0.2">
      <c r="B29" t="s">
        <v>30</v>
      </c>
      <c r="K29" s="7"/>
      <c r="M29" s="1"/>
    </row>
    <row r="30" spans="2:15" x14ac:dyDescent="0.2">
      <c r="B30" t="s">
        <v>33</v>
      </c>
      <c r="K30" s="7"/>
      <c r="M30" s="7"/>
    </row>
    <row r="31" spans="2:15" x14ac:dyDescent="0.2">
      <c r="K31" s="7"/>
      <c r="M31" s="7"/>
    </row>
  </sheetData>
  <protectedRanges>
    <protectedRange algorithmName="SHA-512" hashValue="zuhNPRN5Z+wlYS8oNW5dqSbbzvYw4rXtqtcVgRhxT8djf2Inl74+mgF5TChyz2qw/lhAx2y3JsJ1Q9oBYmectg==" saltValue="sRCAb+6bwTPPG/vTZftQ9A==" spinCount="100000" sqref="G16" name="Range2_1"/>
    <protectedRange algorithmName="SHA-512" hashValue="ygrsMLLNVtNVl4VHez4LlO6jNInK07OEW7DJEINYSF/mTro6Sv3hCLuEaeHIXbCPKmFzqOiyZUXHswTaZ1oNZQ==" saltValue="IA5i6oI+Ma17j2ROtZYqlg==" spinCount="100000" sqref="J15:J16" name="Range3"/>
    <protectedRange algorithmName="SHA-512" hashValue="ygrsMLLNVtNVl4VHez4LlO6jNInK07OEW7DJEINYSF/mTro6Sv3hCLuEaeHIXbCPKmFzqOiyZUXHswTaZ1oNZQ==" saltValue="IA5i6oI+Ma17j2ROtZYqlg==" spinCount="100000" sqref="K15:K16" name="Range3_1"/>
  </protectedRanges>
  <mergeCells count="2">
    <mergeCell ref="H3:J3"/>
    <mergeCell ref="H5:J5"/>
  </mergeCells>
  <hyperlinks>
    <hyperlink ref="H3" r:id="rId1"/>
    <hyperlink ref="H5" r:id="rId2" display="https://www.linkedin.com/in/mariepegram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workbookViewId="0">
      <selection activeCell="D21" sqref="D21"/>
    </sheetView>
  </sheetViews>
  <sheetFormatPr defaultRowHeight="14.25" x14ac:dyDescent="0.2"/>
  <cols>
    <col min="1" max="1" width="23.25" bestFit="1" customWidth="1"/>
    <col min="2" max="2" width="10.125" bestFit="1" customWidth="1"/>
  </cols>
  <sheetData>
    <row r="3" spans="1:4" x14ac:dyDescent="0.2">
      <c r="A3" t="s">
        <v>40</v>
      </c>
    </row>
    <row r="5" spans="1:4" x14ac:dyDescent="0.2">
      <c r="A5" s="8" t="s">
        <v>34</v>
      </c>
      <c r="B5" s="1">
        <f>IF((('Conversion of Ltd rate to PAYE '!$E$8+'Conversion of Ltd rate to PAYE '!E9)*'Conversion of Ltd rate to PAYE '!$H$10)&lt;'Conversion of Ltd rate to PAYE '!$H$11,0,((('Conversion of Ltd rate to PAYE '!$E$8+'Conversion of Ltd rate to PAYE '!E9)*'Conversion of Ltd rate to PAYE '!$H$10)-'Conversion of Ltd rate to PAYE '!$H$11)*'Conversion of Ltd rate to PAYE '!$H$12)</f>
        <v>106.15758620689654</v>
      </c>
    </row>
    <row r="6" spans="1:4" x14ac:dyDescent="0.2">
      <c r="A6" s="8" t="s">
        <v>35</v>
      </c>
      <c r="B6" s="1">
        <f>IF((('Conversion of Ltd rate to PAYE '!$E$8+'Conversion of Ltd rate to PAYE '!E9)*'Conversion of Ltd rate to PAYE '!$H$10)&gt;'Conversion of Ltd rate to PAYE '!$H$13,((('Conversion of Ltd rate to PAYE '!$E$8+'Conversion of Ltd rate to PAYE '!E9)*'Conversion of Ltd rate to PAYE '!$H$10)-'Conversion of Ltd rate to PAYE '!$H$13)*'Conversion of Ltd rate to PAYE '!$H$14,0)</f>
        <v>1.7729310344827582</v>
      </c>
    </row>
    <row r="7" spans="1:4" x14ac:dyDescent="0.2">
      <c r="A7" t="s">
        <v>36</v>
      </c>
      <c r="B7" s="2">
        <f>IF((('Conversion of Ltd rate to PAYE '!$E$8+'Conversion of Ltd rate to PAYE '!E9)*'Conversion of Ltd rate to PAYE '!$H$10)&gt;'Conversion of Ltd rate to PAYE '!$H$13,((('Conversion of Ltd rate to PAYE '!$E$8+'Conversion of Ltd rate to PAYE '!E9)*'Conversion of Ltd rate to PAYE '!$H$10)-'Conversion of Ltd rate to PAYE '!$H$13)*'Conversion of Ltd rate to PAYE '!$H$12*-1)</f>
        <v>-10.637586206896549</v>
      </c>
    </row>
    <row r="8" spans="1:4" x14ac:dyDescent="0.2">
      <c r="B8" s="7">
        <f>SUM(B5:B7)</f>
        <v>97.292931034482748</v>
      </c>
    </row>
    <row r="10" spans="1:4" x14ac:dyDescent="0.2">
      <c r="A10" t="s">
        <v>39</v>
      </c>
    </row>
    <row r="11" spans="1:4" x14ac:dyDescent="0.2">
      <c r="D11" s="1"/>
    </row>
    <row r="12" spans="1:4" x14ac:dyDescent="0.2">
      <c r="A12" t="s">
        <v>42</v>
      </c>
      <c r="B12" s="7">
        <f>('Conversion of Ltd rate to PAYE '!$E$8+'Conversion of Ltd rate to PAYE '!E9)*'Conversion of Ltd rate to PAYE '!H10</f>
        <v>1050.6465517241379</v>
      </c>
    </row>
    <row r="13" spans="1:4" x14ac:dyDescent="0.2">
      <c r="A13" t="s">
        <v>38</v>
      </c>
      <c r="B13" s="9">
        <f>IF(B12&lt;('Conversion of Ltd rate to PAYE '!H22/52),-'Conversion of Ltd rate to PAYE '!H19/52,0)</f>
        <v>-240.38461538461539</v>
      </c>
    </row>
    <row r="14" spans="1:4" x14ac:dyDescent="0.2">
      <c r="B14" s="2">
        <f>IF(AND(B12&gt;('Conversion of Ltd rate to PAYE '!H22/52),B12&lt;('Conversion of Ltd rate to PAYE '!H23/52)),-(('Conversion of Ltd rate to PAYE '!H19/52)-((B12-('Conversion of Ltd rate to PAYE '!H22/52))/2)),0)</f>
        <v>0</v>
      </c>
    </row>
    <row r="15" spans="1:4" x14ac:dyDescent="0.2">
      <c r="A15" t="s">
        <v>37</v>
      </c>
      <c r="B15" s="1">
        <f>SUM(B12:B14)</f>
        <v>810.26193633952255</v>
      </c>
    </row>
    <row r="16" spans="1:4" x14ac:dyDescent="0.2">
      <c r="B16" s="1">
        <f>IF(B15&gt;0,B15,0)</f>
        <v>810.26193633952255</v>
      </c>
    </row>
    <row r="17" spans="1:2" x14ac:dyDescent="0.2">
      <c r="B17" s="1"/>
    </row>
    <row r="18" spans="1:2" x14ac:dyDescent="0.2">
      <c r="A18" s="8" t="s">
        <v>43</v>
      </c>
      <c r="B18" s="1">
        <f>B16*'Conversion of Ltd rate to PAYE '!H21</f>
        <v>162.05238726790452</v>
      </c>
    </row>
    <row r="19" spans="1:2" x14ac:dyDescent="0.2">
      <c r="A19" s="8" t="s">
        <v>44</v>
      </c>
      <c r="B19" s="1">
        <f>IF((B16)&lt;('Conversion of Ltd rate to PAYE '!H20/52),0,((B16-('Conversion of Ltd rate to PAYE '!H20/52))*('Conversion of Ltd rate to PAYE '!H25-'Conversion of Ltd rate to PAYE '!H21)))</f>
        <v>17.821618037135273</v>
      </c>
    </row>
    <row r="20" spans="1:2" x14ac:dyDescent="0.2">
      <c r="A20" s="8" t="s">
        <v>45</v>
      </c>
      <c r="B20" s="2">
        <f>IF((B15)&lt;('Conversion of Ltd rate to PAYE '!$H$24/52),0,((B15-('Conversion of Ltd rate to PAYE '!H24/52))*('Conversion of Ltd rate to PAYE '!H26-'Conversion of Ltd rate to PAYE '!H25)))</f>
        <v>0</v>
      </c>
    </row>
    <row r="21" spans="1:2" x14ac:dyDescent="0.2">
      <c r="A21" s="7"/>
      <c r="B21" s="7">
        <f>SUM(B18:B20)</f>
        <v>179.87400530503979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D28"/>
    </sheetView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529CED9E7E8F4FB2A5E54C802690E8" ma:contentTypeVersion="0" ma:contentTypeDescription="Create a new document." ma:contentTypeScope="" ma:versionID="15bc8dd847ac9a83ebbe0a26ca830b5a">
  <xsd:schema xmlns:xsd="http://www.w3.org/2001/XMLSchema" xmlns:p="http://schemas.microsoft.com/office/2006/metadata/properties" xmlns:ns2="503ee444-d1c8-4643-92c6-523fe36990a0" targetNamespace="http://schemas.microsoft.com/office/2006/metadata/properties" ma:root="true" ma:fieldsID="be9584fec74ea5b22870776229464f1c" ns2:_="">
    <xsd:import namespace="503ee444-d1c8-4643-92c6-523fe36990a0"/>
    <xsd:element name="properties">
      <xsd:complexType>
        <xsd:sequence>
          <xsd:element name="documentManagement">
            <xsd:complexType>
              <xsd:all>
                <xsd:element ref="ns2:Client_x0020_Na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03ee444-d1c8-4643-92c6-523fe36990a0" elementFormDefault="qualified">
    <xsd:import namespace="http://schemas.microsoft.com/office/2006/documentManagement/types"/>
    <xsd:element name="Client_x0020_Name" ma:index="8" nillable="true" ma:displayName="Client Name" ma:internalName="Client_x0020_N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Client_x0020_Name xmlns="503ee444-d1c8-4643-92c6-523fe36990a0" xsi:nil="true"/>
  </documentManagement>
</p:properties>
</file>

<file path=customXml/itemProps1.xml><?xml version="1.0" encoding="utf-8"?>
<ds:datastoreItem xmlns:ds="http://schemas.openxmlformats.org/officeDocument/2006/customXml" ds:itemID="{BDA41602-36BA-4544-AEB3-5973A074AE20}"/>
</file>

<file path=customXml/itemProps2.xml><?xml version="1.0" encoding="utf-8"?>
<ds:datastoreItem xmlns:ds="http://schemas.openxmlformats.org/officeDocument/2006/customXml" ds:itemID="{2D8C2DDE-CFD0-4105-BA71-B1D278457FDB}"/>
</file>

<file path=customXml/itemProps3.xml><?xml version="1.0" encoding="utf-8"?>
<ds:datastoreItem xmlns:ds="http://schemas.openxmlformats.org/officeDocument/2006/customXml" ds:itemID="{6A649210-B8F6-4797-91C2-3CC3E0EB3C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Conversion of Ltd rate to PAYE </vt:lpstr>
      <vt:lpstr>Sheet2</vt:lpstr>
      <vt:lpstr>Sheet3</vt:lpstr>
    </vt:vector>
  </TitlesOfParts>
  <Company>WKH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Stuart Hutchison</dc:creator>
  <cp:lastModifiedBy>Marie Pegram</cp:lastModifiedBy>
  <dcterms:created xsi:type="dcterms:W3CDTF">2015-08-03T12:03:56Z</dcterms:created>
  <dcterms:modified xsi:type="dcterms:W3CDTF">2019-11-29T11:46:59Z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0x010100EE529CED9E7E8F4FB2A5E54C802690E8</vt:lpwstr>
  </property>
</Properties>
</file>